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GELS BRUNO\Downloads\AGR 2018\"/>
    </mc:Choice>
  </mc:AlternateContent>
  <bookViews>
    <workbookView xWindow="0" yWindow="0" windowWidth="20490" windowHeight="8655"/>
  </bookViews>
  <sheets>
    <sheet name="Résultat" sheetId="1" r:id="rId1"/>
    <sheet name="Dépenses" sheetId="3" r:id="rId2"/>
    <sheet name="Recettes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1"/>
  <c r="B76" i="1"/>
  <c r="B4" i="3" s="1"/>
  <c r="E82" i="1"/>
  <c r="E28" i="1"/>
  <c r="B27" i="1"/>
  <c r="B24" i="1" s="1"/>
  <c r="E29" i="1"/>
  <c r="E27" i="1"/>
  <c r="E24" i="1" s="1"/>
  <c r="B21" i="1"/>
  <c r="E39" i="1"/>
  <c r="E80" i="1"/>
  <c r="B6" i="4"/>
  <c r="E69" i="1"/>
  <c r="E61" i="1"/>
  <c r="A6" i="4"/>
  <c r="A4" i="4"/>
  <c r="A5" i="4"/>
  <c r="A3" i="4"/>
  <c r="A2" i="4"/>
  <c r="A1" i="4"/>
  <c r="A1" i="3"/>
  <c r="A6" i="3"/>
  <c r="A5" i="3"/>
  <c r="A3" i="3"/>
  <c r="E70" i="1"/>
  <c r="E66" i="1"/>
  <c r="E65" i="1"/>
  <c r="B66" i="1"/>
  <c r="B58" i="1" s="1"/>
  <c r="B3" i="3" s="1"/>
  <c r="B70" i="1"/>
  <c r="B87" i="1"/>
  <c r="B6" i="3"/>
  <c r="B82" i="1"/>
  <c r="B80" i="1"/>
  <c r="B5" i="3"/>
  <c r="E48" i="1"/>
  <c r="B4" i="4"/>
  <c r="E58" i="1"/>
  <c r="B5" i="4" s="1"/>
  <c r="B56" i="1"/>
  <c r="B51" i="1"/>
  <c r="B54" i="1"/>
  <c r="B48" i="1"/>
  <c r="B43" i="1"/>
  <c r="B15" i="1"/>
  <c r="B3" i="4"/>
  <c r="B39" i="1"/>
  <c r="B11" i="1"/>
  <c r="E11" i="1"/>
  <c r="E6" i="1"/>
  <c r="B6" i="1"/>
  <c r="B4" i="1" s="1"/>
  <c r="E4" i="1"/>
  <c r="B1" i="4"/>
  <c r="B2" i="4" l="1"/>
  <c r="E19" i="1"/>
  <c r="E90" i="1" s="1"/>
  <c r="B30" i="1"/>
  <c r="B19" i="1" s="1"/>
  <c r="B1" i="3"/>
  <c r="B90" i="1" l="1"/>
  <c r="E92" i="1" s="1"/>
  <c r="E93" i="1" s="1"/>
  <c r="B2" i="3"/>
  <c r="B92" i="1"/>
  <c r="B93" i="1" s="1"/>
</calcChain>
</file>

<file path=xl/sharedStrings.xml><?xml version="1.0" encoding="utf-8"?>
<sst xmlns="http://schemas.openxmlformats.org/spreadsheetml/2006/main" count="115" uniqueCount="90">
  <si>
    <t>DEPENSES</t>
  </si>
  <si>
    <t>RECETTES</t>
  </si>
  <si>
    <t>Licences</t>
  </si>
  <si>
    <t>Ventes Licences</t>
  </si>
  <si>
    <t>Cartes et Brevets</t>
  </si>
  <si>
    <t>Fournitures Fédérales</t>
  </si>
  <si>
    <t>Affiliations</t>
  </si>
  <si>
    <t>Affiliations Fédérales</t>
  </si>
  <si>
    <t>Cotisation CROSS</t>
  </si>
  <si>
    <t>Affiliations Régionales</t>
  </si>
  <si>
    <t>FRAIS GENERAUX</t>
  </si>
  <si>
    <t>RECETTES GENERALES</t>
  </si>
  <si>
    <t>COMMISSIONS</t>
  </si>
  <si>
    <t>Apnée</t>
  </si>
  <si>
    <t>Archéologie</t>
  </si>
  <si>
    <t>Audiovisuelle</t>
  </si>
  <si>
    <t>Biologie</t>
  </si>
  <si>
    <t>Hockey</t>
  </si>
  <si>
    <t>Juridique</t>
  </si>
  <si>
    <t>Médicale</t>
  </si>
  <si>
    <t>Nage Avec Palmes</t>
  </si>
  <si>
    <t>Nage en Eau Vive</t>
  </si>
  <si>
    <t>Orientation</t>
  </si>
  <si>
    <t>Pêche</t>
  </si>
  <si>
    <t>P.S.P</t>
  </si>
  <si>
    <t>Souterraine</t>
  </si>
  <si>
    <t>Technique</t>
  </si>
  <si>
    <t>Tir sur Cible</t>
  </si>
  <si>
    <t>TOTAL CHARGES</t>
  </si>
  <si>
    <t>TOTAL PRODUITS</t>
  </si>
  <si>
    <t>EXEDENT</t>
  </si>
  <si>
    <t>DEFICIT</t>
  </si>
  <si>
    <t>TOTAL GENERAL</t>
  </si>
  <si>
    <t>- CNDS</t>
  </si>
  <si>
    <t>- Conseil régional</t>
  </si>
  <si>
    <t>- Subvention fédérale</t>
  </si>
  <si>
    <t>6135 - Bouteilles O2</t>
  </si>
  <si>
    <t>6251 - Déplacements, missions</t>
  </si>
  <si>
    <t>6257 - Réceptions</t>
  </si>
  <si>
    <t>6265 - Téléphone</t>
  </si>
  <si>
    <t>6263 - Affranchissements</t>
  </si>
  <si>
    <t>628   - Divers</t>
  </si>
  <si>
    <t>627 - Services bancaires</t>
  </si>
  <si>
    <t>61 - SERVICES EXTERIEURS</t>
  </si>
  <si>
    <t>62 - AUTRES SERVICES EXTERIEURS</t>
  </si>
  <si>
    <t>6271 - Frais Bancaires</t>
  </si>
  <si>
    <t>623 - Publicités, relations publiques</t>
  </si>
  <si>
    <t xml:space="preserve">625 - Déplacements, missions et réceptions </t>
  </si>
  <si>
    <t>6231 - Annonces, insertions</t>
  </si>
  <si>
    <t>6234 - Cadeaux, Récompenses</t>
  </si>
  <si>
    <t>626 - Frais postaux et de télécommunications</t>
  </si>
  <si>
    <t xml:space="preserve">           </t>
  </si>
  <si>
    <t>- Autre</t>
  </si>
  <si>
    <t>77 - PRODUITS EXCEPTIONNELS</t>
  </si>
  <si>
    <t>Ristournes Cartes CODEP</t>
  </si>
  <si>
    <t>Ristournes Licences CODEP</t>
  </si>
  <si>
    <t>Affiliations Régionales SCA</t>
  </si>
  <si>
    <t>ACTIVITE FEDERALE</t>
  </si>
  <si>
    <t>6261 - Liaisons informatiques</t>
  </si>
  <si>
    <t xml:space="preserve"> - Fournitures secrétariat</t>
  </si>
  <si>
    <t>Achats à la fédération</t>
  </si>
  <si>
    <t>Ristournes CODEP</t>
  </si>
  <si>
    <t>Conseil des sages</t>
  </si>
  <si>
    <t>67 - CHARGES EXCEPTIONNELLES</t>
  </si>
  <si>
    <t>68 - DOTATION AUX AMORTISSEMENTS</t>
  </si>
  <si>
    <t xml:space="preserve">- Amortissement </t>
  </si>
  <si>
    <t>Autres fournitures</t>
  </si>
  <si>
    <t>Ventes aux licenciés</t>
  </si>
  <si>
    <t>74 -SUBVENTIONS</t>
  </si>
  <si>
    <t xml:space="preserve">- Produits sur excercice antérieur </t>
  </si>
  <si>
    <t>76 - PRODUITS FINANCIERS</t>
  </si>
  <si>
    <t xml:space="preserve">- Intérêts du compte livret </t>
  </si>
  <si>
    <t>75 AUTRES PRODUITS DE GESTION COURANTE</t>
  </si>
  <si>
    <t xml:space="preserve"> - Divers</t>
  </si>
  <si>
    <t>6132 - Siège du CROSS + Trélon</t>
  </si>
  <si>
    <t xml:space="preserve">672 - Charges sur exercice antérieur </t>
  </si>
  <si>
    <t>- Opérations antérieures</t>
  </si>
  <si>
    <t>Carrière de Trélon</t>
  </si>
  <si>
    <t>Divers</t>
  </si>
  <si>
    <t>Opérations spéciales</t>
  </si>
  <si>
    <t xml:space="preserve"> </t>
  </si>
  <si>
    <t>60 ACHATS</t>
  </si>
  <si>
    <t>Matériel</t>
  </si>
  <si>
    <t>6150 - Entretien Réparation</t>
  </si>
  <si>
    <t>65 - AUTRES CHARGES DE GESTION COURANTE</t>
  </si>
  <si>
    <t>CHARGE DE GESTION COURANTE</t>
  </si>
  <si>
    <t>COMPTE DE RESULTAT PREVISIONNEL 2018</t>
  </si>
  <si>
    <t>622 - Honoraires</t>
  </si>
  <si>
    <t>Expert comptable</t>
  </si>
  <si>
    <t>6571 - Bourses accordées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</si>
</sst>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1"/>
      <name val="Calibri"/>
      <family val="2"/>
    </font>
    <font>
      <b/>
      <sz val="12"/>
      <color indexed="48"/>
      <name val="Calibri"/>
      <family val="2"/>
    </font>
    <font>
      <b/>
      <sz val="12"/>
      <color indexed="10"/>
      <name val="Calibri"/>
      <family val="2"/>
    </font>
    <font>
      <b/>
      <sz val="14"/>
      <color indexed="13"/>
      <name val="Calibri"/>
      <family val="2"/>
    </font>
    <font>
      <b/>
      <sz val="18"/>
      <color indexed="13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2" fontId="0" fillId="0" borderId="0" xfId="0" applyNumberFormat="1"/>
    <xf numFmtId="49" fontId="0" fillId="0" borderId="0" xfId="0" applyNumberFormat="1"/>
    <xf numFmtId="4" fontId="0" fillId="0" borderId="0" xfId="0" applyNumberFormat="1"/>
    <xf numFmtId="0" fontId="2" fillId="0" borderId="0" xfId="0" applyFont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4" borderId="5" xfId="0" applyFont="1" applyFill="1" applyBorder="1" applyAlignment="1" applyProtection="1">
      <alignment horizontal="left" vertical="center"/>
      <protection locked="0"/>
    </xf>
    <xf numFmtId="4" fontId="3" fillId="4" borderId="3" xfId="0" applyNumberFormat="1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left" vertical="center"/>
      <protection locked="0"/>
    </xf>
    <xf numFmtId="4" fontId="3" fillId="6" borderId="3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 applyProtection="1">
      <alignment horizontal="center" vertical="center"/>
      <protection locked="0"/>
    </xf>
    <xf numFmtId="4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3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4" fontId="2" fillId="0" borderId="3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4" fontId="5" fillId="0" borderId="3" xfId="1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  <protection locked="0"/>
    </xf>
    <xf numFmtId="4" fontId="8" fillId="0" borderId="3" xfId="1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  <protection locked="0"/>
    </xf>
    <xf numFmtId="2" fontId="2" fillId="0" borderId="3" xfId="1" applyNumberFormat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vertical="center"/>
      <protection locked="0"/>
    </xf>
    <xf numFmtId="4" fontId="3" fillId="4" borderId="3" xfId="1" applyNumberFormat="1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vertical="center"/>
      <protection locked="0"/>
    </xf>
    <xf numFmtId="4" fontId="3" fillId="6" borderId="3" xfId="1" applyNumberFormat="1" applyFont="1" applyFill="1" applyBorder="1" applyAlignment="1" applyProtection="1">
      <alignment horizontal="center" vertical="center"/>
    </xf>
    <xf numFmtId="4" fontId="3" fillId="0" borderId="3" xfId="1" applyNumberFormat="1" applyFont="1" applyFill="1" applyBorder="1" applyAlignment="1" applyProtection="1">
      <alignment horizontal="center" vertical="center"/>
    </xf>
    <xf numFmtId="49" fontId="4" fillId="5" borderId="5" xfId="0" applyNumberFormat="1" applyFont="1" applyFill="1" applyBorder="1" applyAlignment="1">
      <alignment horizontal="left" vertical="center"/>
    </xf>
    <xf numFmtId="4" fontId="8" fillId="5" borderId="3" xfId="1" applyNumberFormat="1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vertical="center"/>
      <protection locked="0"/>
    </xf>
    <xf numFmtId="4" fontId="3" fillId="5" borderId="3" xfId="1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vertical="center"/>
      <protection locked="0"/>
    </xf>
    <xf numFmtId="4" fontId="7" fillId="0" borderId="3" xfId="1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vertical="center"/>
      <protection locked="0"/>
    </xf>
    <xf numFmtId="4" fontId="6" fillId="0" borderId="3" xfId="1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4" fontId="11" fillId="0" borderId="3" xfId="0" applyNumberFormat="1" applyFont="1" applyFill="1" applyBorder="1" applyAlignment="1">
      <alignment horizontal="center" vertical="center"/>
    </xf>
    <xf numFmtId="49" fontId="12" fillId="0" borderId="5" xfId="0" quotePrefix="1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9" fontId="12" fillId="0" borderId="5" xfId="0" quotePrefix="1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9" fontId="12" fillId="0" borderId="5" xfId="0" quotePrefix="1" applyNumberFormat="1" applyFont="1" applyFill="1" applyBorder="1" applyAlignment="1">
      <alignment horizontal="left" vertical="center"/>
    </xf>
    <xf numFmtId="4" fontId="3" fillId="5" borderId="3" xfId="0" applyNumberFormat="1" applyFont="1" applyFill="1" applyBorder="1" applyAlignment="1">
      <alignment horizontal="center" vertical="center"/>
    </xf>
    <xf numFmtId="49" fontId="12" fillId="0" borderId="5" xfId="0" quotePrefix="1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9" fontId="4" fillId="4" borderId="5" xfId="0" applyNumberFormat="1" applyFont="1" applyFill="1" applyBorder="1" applyAlignment="1">
      <alignment vertical="center"/>
    </xf>
    <xf numFmtId="4" fontId="3" fillId="4" borderId="3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left" vertical="center"/>
    </xf>
    <xf numFmtId="49" fontId="13" fillId="0" borderId="5" xfId="0" quotePrefix="1" applyNumberFormat="1" applyFont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4" fillId="6" borderId="5" xfId="0" applyNumberFormat="1" applyFont="1" applyFill="1" applyBorder="1" applyAlignment="1">
      <alignment horizontal="left" vertical="center"/>
    </xf>
    <xf numFmtId="4" fontId="3" fillId="6" borderId="3" xfId="0" applyNumberFormat="1" applyFont="1" applyFill="1" applyBorder="1" applyAlignment="1">
      <alignment horizontal="center" vertical="center"/>
    </xf>
    <xf numFmtId="49" fontId="11" fillId="0" borderId="5" xfId="0" quotePrefix="1" applyNumberFormat="1" applyFont="1" applyBorder="1" applyAlignment="1">
      <alignment horizontal="left" vertical="center"/>
    </xf>
    <xf numFmtId="0" fontId="5" fillId="0" borderId="6" xfId="0" applyFont="1" applyFill="1" applyBorder="1" applyAlignment="1" applyProtection="1">
      <alignment vertical="center"/>
      <protection locked="0"/>
    </xf>
    <xf numFmtId="4" fontId="5" fillId="0" borderId="4" xfId="1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/>
      <protection locked="0"/>
    </xf>
    <xf numFmtId="4" fontId="3" fillId="3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5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4" fontId="14" fillId="0" borderId="1" xfId="1" applyNumberFormat="1" applyFont="1" applyFill="1" applyBorder="1" applyAlignment="1" applyProtection="1">
      <alignment horizontal="center" vertical="center"/>
    </xf>
    <xf numFmtId="4" fontId="15" fillId="0" borderId="1" xfId="1" applyNumberFormat="1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4" fontId="16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164" fontId="3" fillId="3" borderId="8" xfId="0" applyNumberFormat="1" applyFont="1" applyFill="1" applyBorder="1" applyAlignment="1" applyProtection="1">
      <alignment horizontal="center"/>
      <protection locked="0"/>
    </xf>
    <xf numFmtId="164" fontId="3" fillId="3" borderId="9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4" fontId="8" fillId="0" borderId="0" xfId="0" applyNumberFormat="1" applyFont="1" applyFill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5" fillId="0" borderId="5" xfId="0" quotePrefix="1" applyFont="1" applyFill="1" applyBorder="1" applyAlignment="1" applyProtection="1">
      <alignment vertical="center"/>
      <protection locked="0"/>
    </xf>
    <xf numFmtId="49" fontId="4" fillId="0" borderId="5" xfId="0" applyNumberFormat="1" applyFont="1" applyFill="1" applyBorder="1" applyAlignment="1">
      <alignment horizontal="left" vertical="center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8" fillId="3" borderId="12" xfId="0" applyFont="1" applyFill="1" applyBorder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DEPENSES</a:t>
            </a:r>
          </a:p>
        </c:rich>
      </c:tx>
      <c:layout>
        <c:manualLayout>
          <c:xMode val="edge"/>
          <c:yMode val="edge"/>
          <c:x val="1.4594183580455602E-2"/>
          <c:y val="1.6207455429497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524302289118845E-2"/>
          <c:y val="0.13391331238234394"/>
          <c:w val="0.92482910003135776"/>
          <c:h val="0.822822817250936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36-47A9-BF21-E746394A505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305-409A-A1F4-1D5BB04C2BC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05-409A-A1F4-1D5BB04C2BC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305-409A-A1F4-1D5BB04C2BC7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305-409A-A1F4-1D5BB04C2BC7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B7C-4913-B9D4-C627AEC151C3}"/>
              </c:ext>
            </c:extLst>
          </c:dPt>
          <c:dLbls>
            <c:dLbl>
              <c:idx val="0"/>
              <c:layout>
                <c:manualLayout>
                  <c:x val="4.9315684081352486E-2"/>
                  <c:y val="-0.204092787370650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E36-47A9-BF21-E746394A505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078843860415863E-2"/>
                  <c:y val="-3.7160251875732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305-409A-A1F4-1D5BB04C2B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926185731957564E-2"/>
                  <c:y val="1.96736748112671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305-409A-A1F4-1D5BB04C2B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9533060248936426"/>
                  <c:y val="-7.85641766125939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305-409A-A1F4-1D5BB04C2B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323298839761588E-2"/>
                  <c:y val="-6.455394106664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305-409A-A1F4-1D5BB04C2B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3204766384446526"/>
                  <c:y val="1.20292695371841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B7C-4913-B9D4-C627AEC151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>
                  <a:alpha val="75000"/>
                </a:sysClr>
              </a:solidFill>
              <a:ln w="9525"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Dépenses!$A$1:$A$6</c:f>
              <c:strCache>
                <c:ptCount val="6"/>
                <c:pt idx="0">
                  <c:v>ACTIVITE FEDERALE</c:v>
                </c:pt>
                <c:pt idx="1">
                  <c:v>FRAIS GENERAUX</c:v>
                </c:pt>
                <c:pt idx="2">
                  <c:v>COMMISSIONS</c:v>
                </c:pt>
                <c:pt idx="3">
                  <c:v>CHARGE DE GESTION COURANTE</c:v>
                </c:pt>
                <c:pt idx="4">
                  <c:v>67 - CHARGES EXCEPTIONNELLES</c:v>
                </c:pt>
                <c:pt idx="5">
                  <c:v>68 - DOTATION AUX AMORTISSEMENTS</c:v>
                </c:pt>
              </c:strCache>
            </c:strRef>
          </c:cat>
          <c:val>
            <c:numRef>
              <c:f>Dépenses!$B$1:$B$6</c:f>
              <c:numCache>
                <c:formatCode>0.00</c:formatCode>
                <c:ptCount val="6"/>
                <c:pt idx="0">
                  <c:v>245500</c:v>
                </c:pt>
                <c:pt idx="1">
                  <c:v>45440</c:v>
                </c:pt>
                <c:pt idx="2">
                  <c:v>177700</c:v>
                </c:pt>
                <c:pt idx="3">
                  <c:v>10000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36-47A9-BF21-E746394A505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663869156524766E-2"/>
          <c:y val="0.96686280194357144"/>
          <c:w val="0.8999999506176497"/>
          <c:h val="3.3137198056428514E-2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RECETTES</a:t>
            </a:r>
          </a:p>
        </c:rich>
      </c:tx>
      <c:layout>
        <c:manualLayout>
          <c:xMode val="edge"/>
          <c:yMode val="edge"/>
          <c:x val="1.3323077840794412E-2"/>
          <c:y val="1.8847603661820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733100233100232E-2"/>
          <c:y val="0.10030041680977277"/>
          <c:w val="0.92453379953379966"/>
          <c:h val="0.8127945335589109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39-4295-A9FA-137F38C2C28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30-4C17-98B2-9446024521B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039-4295-A9FA-137F38C2C28A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D98-4A97-8C63-13F4DD0D240C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D98-4A97-8C63-13F4DD0D240C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D98-4A97-8C63-13F4DD0D240C}"/>
              </c:ext>
            </c:extLst>
          </c:dPt>
          <c:dLbls>
            <c:dLbl>
              <c:idx val="0"/>
              <c:layout>
                <c:manualLayout>
                  <c:x val="7.2843822843822847E-2"/>
                  <c:y val="-2.15401184706515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039-4295-A9FA-137F38C2C28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359453425688247E-2"/>
                  <c:y val="8.71718808596882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F30-4C17-98B2-9446024521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729567713348835E-2"/>
                  <c:y val="3.05819175442614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039-4295-A9FA-137F38C2C28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536717736416922E-2"/>
                  <c:y val="-7.92471644178983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D98-4A97-8C63-13F4DD0D24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288787671423705E-2"/>
                  <c:y val="-2.3774149325369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D98-4A97-8C63-13F4DD0D24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1428572534424088"/>
                  <c:y val="-2.1792970214922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D98-4A97-8C63-13F4DD0D24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Recettes!$A$1:$A$6</c:f>
              <c:strCache>
                <c:ptCount val="6"/>
                <c:pt idx="0">
                  <c:v>ACTIVITE FEDERALE</c:v>
                </c:pt>
                <c:pt idx="1">
                  <c:v>74 -SUBVENTIONS</c:v>
                </c:pt>
                <c:pt idx="2">
                  <c:v>75 AUTRES PRODUITS DE GESTION COURANTE</c:v>
                </c:pt>
                <c:pt idx="3">
                  <c:v>76 - PRODUITS FINANCIERS</c:v>
                </c:pt>
                <c:pt idx="4">
                  <c:v>COMMISSIONS</c:v>
                </c:pt>
                <c:pt idx="5">
                  <c:v>77 - PRODUITS EXCEPTIONNELS</c:v>
                </c:pt>
              </c:strCache>
            </c:strRef>
          </c:cat>
          <c:val>
            <c:numRef>
              <c:f>Recettes!$B$1:$B$6</c:f>
              <c:numCache>
                <c:formatCode>0.00</c:formatCode>
                <c:ptCount val="6"/>
                <c:pt idx="0">
                  <c:v>346900</c:v>
                </c:pt>
                <c:pt idx="1">
                  <c:v>10000</c:v>
                </c:pt>
                <c:pt idx="2">
                  <c:v>1500</c:v>
                </c:pt>
                <c:pt idx="3">
                  <c:v>1000</c:v>
                </c:pt>
                <c:pt idx="4" formatCode="#,##0.00">
                  <c:v>94550</c:v>
                </c:pt>
                <c:pt idx="5" formatCode="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39-4295-A9FA-137F38C2C28A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19051</xdr:rowOff>
    </xdr:from>
    <xdr:to>
      <xdr:col>11</xdr:col>
      <xdr:colOff>9525</xdr:colOff>
      <xdr:row>43</xdr:row>
      <xdr:rowOff>1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6A47DB7A-D41F-48D3-9178-E74E4A41BF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9</xdr:row>
      <xdr:rowOff>9526</xdr:rowOff>
    </xdr:from>
    <xdr:to>
      <xdr:col>11</xdr:col>
      <xdr:colOff>0</xdr:colOff>
      <xdr:row>42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FE43DB3B-C585-4C30-A317-E33FB297A4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ong&#233;e\REGION\FINANCES\Comptes%20bancaires\G&#233;n&#233;r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ong&#233;e\REGION\FINANCES\Comptes%20bancaires\COMMISSIONS\Sans%20compte\Arch&#233;ologi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ong&#233;e\REGION\FINANCES\Comptes%20bancaires\COMMISSIONS\Sans%20compte\Jurid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ong&#233;e\REGION\FINANCES\Comptes%20bancaires\COMMISSIONS\Sans%20compte\M&#233;dica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ong&#233;e\REGION\FINANCES\Comptes%20bancaires\COMMISSIONS\Sans%20compte\Orient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ong&#233;e\REGION\FINANCES\Comptes%20bancaires\COMMISSIONS\Sans%20compte\P&#234;ch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énéral"/>
    </sheetNames>
    <sheetDataSet>
      <sheetData sheetId="0">
        <row r="346">
          <cell r="H346">
            <v>0</v>
          </cell>
          <cell r="U346">
            <v>0</v>
          </cell>
          <cell r="AJ346">
            <v>0</v>
          </cell>
          <cell r="AK346">
            <v>0</v>
          </cell>
          <cell r="AL3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pôt"/>
    </sheetNames>
    <sheetDataSet>
      <sheetData sheetId="0" refreshError="1">
        <row r="100">
          <cell r="K10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pôt"/>
    </sheetNames>
    <sheetDataSet>
      <sheetData sheetId="0">
        <row r="100">
          <cell r="L10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pôt"/>
    </sheetNames>
    <sheetDataSet>
      <sheetData sheetId="0">
        <row r="100">
          <cell r="H100">
            <v>0</v>
          </cell>
          <cell r="I100">
            <v>0</v>
          </cell>
          <cell r="L10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pôt"/>
    </sheetNames>
    <sheetDataSet>
      <sheetData sheetId="0">
        <row r="100">
          <cell r="K10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pôt"/>
    </sheetNames>
    <sheetDataSet>
      <sheetData sheetId="0">
        <row r="100">
          <cell r="H100">
            <v>0</v>
          </cell>
          <cell r="I100">
            <v>0</v>
          </cell>
          <cell r="L1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zoomScaleNormal="100" workbookViewId="0">
      <pane ySplit="2" topLeftCell="A69" activePane="bottomLeft" state="frozen"/>
      <selection pane="bottomLeft" activeCell="A99" sqref="A99"/>
    </sheetView>
  </sheetViews>
  <sheetFormatPr baseColWidth="10" defaultColWidth="11.42578125" defaultRowHeight="15.75" x14ac:dyDescent="0.25"/>
  <cols>
    <col min="1" max="1" width="50.7109375" style="6" customWidth="1"/>
    <col min="2" max="2" width="15.7109375" style="79" customWidth="1"/>
    <col min="3" max="3" width="3.7109375" style="79" customWidth="1"/>
    <col min="4" max="4" width="50.7109375" style="6" customWidth="1"/>
    <col min="5" max="5" width="15.7109375" style="79" customWidth="1"/>
    <col min="6" max="6" width="11" style="6" customWidth="1"/>
    <col min="7" max="16384" width="11.42578125" style="6"/>
  </cols>
  <sheetData>
    <row r="1" spans="1:5" s="4" customFormat="1" ht="36" customHeight="1" thickBot="1" x14ac:dyDescent="0.3">
      <c r="A1" s="88" t="s">
        <v>86</v>
      </c>
      <c r="B1" s="89"/>
      <c r="C1" s="89"/>
      <c r="D1" s="89"/>
      <c r="E1" s="89"/>
    </row>
    <row r="2" spans="1:5" s="85" customFormat="1" ht="21.6" customHeight="1" thickBot="1" x14ac:dyDescent="0.35">
      <c r="A2" s="90" t="s">
        <v>0</v>
      </c>
      <c r="B2" s="91"/>
      <c r="C2" s="84"/>
      <c r="D2" s="90" t="s">
        <v>1</v>
      </c>
      <c r="E2" s="91"/>
    </row>
    <row r="3" spans="1:5" s="10" customFormat="1" ht="15" customHeight="1" x14ac:dyDescent="0.25">
      <c r="A3" s="82"/>
      <c r="B3" s="8"/>
      <c r="C3" s="9"/>
      <c r="D3" s="7"/>
      <c r="E3" s="8"/>
    </row>
    <row r="4" spans="1:5" ht="21" customHeight="1" x14ac:dyDescent="0.25">
      <c r="A4" s="11" t="s">
        <v>57</v>
      </c>
      <c r="B4" s="12">
        <f>B6+B11+B15</f>
        <v>245500</v>
      </c>
      <c r="C4" s="9"/>
      <c r="D4" s="13" t="s">
        <v>57</v>
      </c>
      <c r="E4" s="14">
        <f>E6+E11+E17</f>
        <v>346900</v>
      </c>
    </row>
    <row r="5" spans="1:5" s="10" customFormat="1" ht="15" customHeight="1" x14ac:dyDescent="0.25">
      <c r="A5" s="7"/>
      <c r="B5" s="15"/>
      <c r="C5" s="9"/>
      <c r="D5" s="7"/>
      <c r="E5" s="16"/>
    </row>
    <row r="6" spans="1:5" s="18" customFormat="1" ht="15" customHeight="1" x14ac:dyDescent="0.25">
      <c r="A6" s="7" t="s">
        <v>60</v>
      </c>
      <c r="B6" s="16">
        <f>SUM(B7:B9)</f>
        <v>209000</v>
      </c>
      <c r="C6" s="17"/>
      <c r="D6" s="7" t="s">
        <v>67</v>
      </c>
      <c r="E6" s="16">
        <f>SUM(E7:E9)</f>
        <v>332000</v>
      </c>
    </row>
    <row r="7" spans="1:5" s="22" customFormat="1" ht="15" customHeight="1" x14ac:dyDescent="0.25">
      <c r="A7" s="19" t="s">
        <v>2</v>
      </c>
      <c r="B7" s="20">
        <v>180000</v>
      </c>
      <c r="C7" s="17"/>
      <c r="D7" s="21" t="s">
        <v>3</v>
      </c>
      <c r="E7" s="20">
        <v>310000</v>
      </c>
    </row>
    <row r="8" spans="1:5" s="22" customFormat="1" ht="15" customHeight="1" x14ac:dyDescent="0.25">
      <c r="A8" s="19" t="s">
        <v>4</v>
      </c>
      <c r="B8" s="20">
        <v>28000</v>
      </c>
      <c r="C8" s="17"/>
      <c r="D8" s="21" t="s">
        <v>4</v>
      </c>
      <c r="E8" s="23">
        <v>22000</v>
      </c>
    </row>
    <row r="9" spans="1:5" s="22" customFormat="1" ht="15" customHeight="1" x14ac:dyDescent="0.25">
      <c r="A9" s="19" t="s">
        <v>5</v>
      </c>
      <c r="B9" s="20">
        <v>1000</v>
      </c>
      <c r="C9" s="17"/>
      <c r="D9" s="21" t="s">
        <v>5</v>
      </c>
      <c r="E9" s="20">
        <v>0</v>
      </c>
    </row>
    <row r="10" spans="1:5" s="22" customFormat="1" ht="15" customHeight="1" x14ac:dyDescent="0.25">
      <c r="A10" s="19"/>
      <c r="B10" s="20"/>
      <c r="C10" s="17"/>
      <c r="D10" s="21"/>
      <c r="E10" s="20"/>
    </row>
    <row r="11" spans="1:5" s="22" customFormat="1" ht="15" customHeight="1" x14ac:dyDescent="0.25">
      <c r="A11" s="24" t="s">
        <v>6</v>
      </c>
      <c r="B11" s="25">
        <f>SUM(B12:B13)</f>
        <v>7700</v>
      </c>
      <c r="C11" s="17"/>
      <c r="D11" s="24" t="s">
        <v>6</v>
      </c>
      <c r="E11" s="25">
        <f>SUM(E12:E14)</f>
        <v>14100</v>
      </c>
    </row>
    <row r="12" spans="1:5" s="22" customFormat="1" ht="15" customHeight="1" x14ac:dyDescent="0.25">
      <c r="A12" s="19" t="s">
        <v>7</v>
      </c>
      <c r="B12" s="20">
        <v>7200</v>
      </c>
      <c r="C12" s="17"/>
      <c r="D12" s="21" t="s">
        <v>7</v>
      </c>
      <c r="E12" s="20">
        <v>7200</v>
      </c>
    </row>
    <row r="13" spans="1:5" s="22" customFormat="1" ht="15" customHeight="1" x14ac:dyDescent="0.25">
      <c r="A13" s="21" t="s">
        <v>8</v>
      </c>
      <c r="B13" s="20">
        <v>500</v>
      </c>
      <c r="C13" s="17"/>
      <c r="D13" s="21" t="s">
        <v>9</v>
      </c>
      <c r="E13" s="23">
        <v>6600</v>
      </c>
    </row>
    <row r="14" spans="1:5" s="22" customFormat="1" ht="15" customHeight="1" x14ac:dyDescent="0.25">
      <c r="A14" s="21"/>
      <c r="B14" s="20"/>
      <c r="C14" s="17"/>
      <c r="D14" s="21" t="s">
        <v>56</v>
      </c>
      <c r="E14" s="23">
        <v>300</v>
      </c>
    </row>
    <row r="15" spans="1:5" s="22" customFormat="1" ht="15" customHeight="1" x14ac:dyDescent="0.25">
      <c r="A15" s="7" t="s">
        <v>61</v>
      </c>
      <c r="B15" s="25">
        <f>SUM(B16:B17)</f>
        <v>28800</v>
      </c>
      <c r="C15" s="17"/>
      <c r="D15" s="21"/>
      <c r="E15" s="23"/>
    </row>
    <row r="16" spans="1:5" s="22" customFormat="1" ht="15" customHeight="1" x14ac:dyDescent="0.25">
      <c r="A16" s="19" t="s">
        <v>55</v>
      </c>
      <c r="B16" s="20">
        <v>28000</v>
      </c>
      <c r="C16" s="17"/>
      <c r="D16" s="21"/>
      <c r="E16" s="23"/>
    </row>
    <row r="17" spans="1:5" s="22" customFormat="1" ht="15" customHeight="1" x14ac:dyDescent="0.25">
      <c r="A17" s="19" t="s">
        <v>54</v>
      </c>
      <c r="B17" s="20">
        <v>800</v>
      </c>
      <c r="C17" s="17"/>
      <c r="D17" s="21" t="s">
        <v>54</v>
      </c>
      <c r="E17" s="23">
        <v>800</v>
      </c>
    </row>
    <row r="18" spans="1:5" s="22" customFormat="1" ht="12.6" customHeight="1" x14ac:dyDescent="0.25">
      <c r="A18" s="26"/>
      <c r="B18" s="27"/>
      <c r="C18" s="17"/>
      <c r="D18" s="21"/>
      <c r="E18" s="23"/>
    </row>
    <row r="19" spans="1:5" ht="21" customHeight="1" x14ac:dyDescent="0.25">
      <c r="A19" s="28" t="s">
        <v>10</v>
      </c>
      <c r="B19" s="29">
        <f>B21+B24+B30+B76</f>
        <v>45440</v>
      </c>
      <c r="C19" s="9"/>
      <c r="D19" s="30" t="s">
        <v>11</v>
      </c>
      <c r="E19" s="31">
        <f>E24+E39+E48</f>
        <v>12500</v>
      </c>
    </row>
    <row r="20" spans="1:5" ht="15" customHeight="1" x14ac:dyDescent="0.25">
      <c r="A20" s="19"/>
      <c r="B20" s="20"/>
      <c r="C20" s="9"/>
      <c r="D20" s="24"/>
      <c r="E20" s="32"/>
    </row>
    <row r="21" spans="1:5" ht="15" customHeight="1" x14ac:dyDescent="0.25">
      <c r="A21" s="33" t="s">
        <v>81</v>
      </c>
      <c r="B21" s="34">
        <f>B22</f>
        <v>3000</v>
      </c>
      <c r="C21" s="9"/>
      <c r="D21" s="24"/>
      <c r="E21" s="32"/>
    </row>
    <row r="22" spans="1:5" ht="15" customHeight="1" x14ac:dyDescent="0.25">
      <c r="A22" s="45" t="s">
        <v>82</v>
      </c>
      <c r="B22" s="20">
        <v>3000</v>
      </c>
      <c r="C22" s="9"/>
      <c r="D22" s="24"/>
      <c r="E22" s="32"/>
    </row>
    <row r="23" spans="1:5" ht="15" customHeight="1" x14ac:dyDescent="0.25">
      <c r="A23" s="19"/>
      <c r="B23" s="20"/>
      <c r="C23" s="9"/>
      <c r="D23" s="24"/>
      <c r="E23" s="32"/>
    </row>
    <row r="24" spans="1:5" ht="15" customHeight="1" x14ac:dyDescent="0.25">
      <c r="A24" s="33" t="s">
        <v>43</v>
      </c>
      <c r="B24" s="34">
        <f>SUM(B26:B28)</f>
        <v>4200</v>
      </c>
      <c r="C24" s="9"/>
      <c r="D24" s="35" t="s">
        <v>68</v>
      </c>
      <c r="E24" s="36">
        <f>SUM(E26:E29)</f>
        <v>10000</v>
      </c>
    </row>
    <row r="25" spans="1:5" s="22" customFormat="1" ht="15" customHeight="1" x14ac:dyDescent="0.25">
      <c r="A25" s="37"/>
      <c r="B25" s="38"/>
      <c r="C25" s="17"/>
      <c r="D25" s="39"/>
      <c r="E25" s="40"/>
    </row>
    <row r="26" spans="1:5" s="22" customFormat="1" ht="15" customHeight="1" x14ac:dyDescent="0.25">
      <c r="A26" s="45" t="s">
        <v>74</v>
      </c>
      <c r="B26" s="46">
        <v>3200</v>
      </c>
      <c r="C26" s="17"/>
      <c r="D26" s="43" t="s">
        <v>33</v>
      </c>
      <c r="E26" s="44">
        <v>10000</v>
      </c>
    </row>
    <row r="27" spans="1:5" s="22" customFormat="1" ht="15" customHeight="1" x14ac:dyDescent="0.25">
      <c r="A27" s="45" t="s">
        <v>36</v>
      </c>
      <c r="B27" s="46">
        <f>-[1]Général!U346</f>
        <v>0</v>
      </c>
      <c r="C27" s="17"/>
      <c r="D27" s="43" t="s">
        <v>34</v>
      </c>
      <c r="E27" s="44">
        <f>[1]Général!$AJ$346</f>
        <v>0</v>
      </c>
    </row>
    <row r="28" spans="1:5" s="22" customFormat="1" ht="15" customHeight="1" x14ac:dyDescent="0.25">
      <c r="A28" s="45" t="s">
        <v>83</v>
      </c>
      <c r="B28" s="20">
        <v>1000</v>
      </c>
      <c r="C28" s="17"/>
      <c r="D28" s="43" t="s">
        <v>35</v>
      </c>
      <c r="E28" s="44">
        <f>[1]Général!$AK$346</f>
        <v>0</v>
      </c>
    </row>
    <row r="29" spans="1:5" s="22" customFormat="1" ht="15" customHeight="1" x14ac:dyDescent="0.25">
      <c r="A29" s="45"/>
      <c r="B29" s="20"/>
      <c r="C29" s="17"/>
      <c r="D29" s="43" t="s">
        <v>52</v>
      </c>
      <c r="E29" s="44">
        <f>[1]Général!$AL$346</f>
        <v>0</v>
      </c>
    </row>
    <row r="30" spans="1:5" ht="15" customHeight="1" x14ac:dyDescent="0.25">
      <c r="A30" s="33" t="s">
        <v>44</v>
      </c>
      <c r="B30" s="34">
        <f>B32+B35+B39+B43+B48+B51+B54</f>
        <v>28240</v>
      </c>
      <c r="C30" s="9"/>
      <c r="D30" s="24"/>
      <c r="E30" s="32"/>
    </row>
    <row r="31" spans="1:5" s="22" customFormat="1" ht="15" customHeight="1" x14ac:dyDescent="0.25">
      <c r="A31" s="37" t="s">
        <v>80</v>
      </c>
      <c r="B31" s="38"/>
      <c r="C31" s="17"/>
      <c r="D31" s="24"/>
      <c r="E31" s="32"/>
    </row>
    <row r="32" spans="1:5" s="22" customFormat="1" ht="15" customHeight="1" x14ac:dyDescent="0.25">
      <c r="A32" s="41" t="s">
        <v>87</v>
      </c>
      <c r="B32" s="47">
        <f>B33</f>
        <v>1800</v>
      </c>
      <c r="C32" s="17"/>
      <c r="D32" s="24"/>
      <c r="E32" s="32"/>
    </row>
    <row r="33" spans="1:6" s="22" customFormat="1" ht="15" customHeight="1" x14ac:dyDescent="0.25">
      <c r="A33" s="37" t="s">
        <v>88</v>
      </c>
      <c r="B33" s="38">
        <v>1800</v>
      </c>
      <c r="C33" s="17"/>
      <c r="D33" s="24"/>
      <c r="E33" s="32"/>
    </row>
    <row r="34" spans="1:6" s="22" customFormat="1" ht="15" customHeight="1" x14ac:dyDescent="0.25">
      <c r="A34" s="37"/>
      <c r="B34" s="38"/>
      <c r="C34" s="17"/>
      <c r="D34" s="24"/>
      <c r="E34" s="32"/>
    </row>
    <row r="35" spans="1:6" s="22" customFormat="1" ht="15" customHeight="1" x14ac:dyDescent="0.25">
      <c r="A35" s="41" t="s">
        <v>46</v>
      </c>
      <c r="B35" s="47">
        <f>SUM(B36:B37)</f>
        <v>5000</v>
      </c>
      <c r="C35" s="17"/>
      <c r="D35" s="43"/>
      <c r="E35" s="44"/>
    </row>
    <row r="36" spans="1:6" s="22" customFormat="1" ht="15" customHeight="1" x14ac:dyDescent="0.25">
      <c r="A36" s="45" t="s">
        <v>48</v>
      </c>
      <c r="B36" s="46">
        <v>5000</v>
      </c>
      <c r="C36" s="17"/>
      <c r="D36" s="43"/>
      <c r="E36" s="44"/>
    </row>
    <row r="37" spans="1:6" s="22" customFormat="1" ht="15" customHeight="1" x14ac:dyDescent="0.25">
      <c r="A37" s="45" t="s">
        <v>49</v>
      </c>
      <c r="B37" s="46">
        <v>0</v>
      </c>
      <c r="C37" s="17"/>
      <c r="D37" s="43"/>
      <c r="E37" s="44"/>
    </row>
    <row r="38" spans="1:6" s="22" customFormat="1" ht="15" customHeight="1" x14ac:dyDescent="0.25">
      <c r="A38" s="45" t="s">
        <v>51</v>
      </c>
      <c r="B38" s="20"/>
      <c r="C38" s="17"/>
      <c r="D38" s="43"/>
      <c r="E38" s="44"/>
    </row>
    <row r="39" spans="1:6" s="22" customFormat="1" ht="15" customHeight="1" x14ac:dyDescent="0.25">
      <c r="A39" s="48" t="s">
        <v>47</v>
      </c>
      <c r="B39" s="47">
        <f>SUM(B40:B41)</f>
        <v>18000</v>
      </c>
      <c r="C39" s="17"/>
      <c r="D39" s="35" t="s">
        <v>72</v>
      </c>
      <c r="E39" s="36">
        <f>SUM(E41:E43)</f>
        <v>1500</v>
      </c>
    </row>
    <row r="40" spans="1:6" s="22" customFormat="1" ht="15" customHeight="1" x14ac:dyDescent="0.25">
      <c r="A40" s="45" t="s">
        <v>37</v>
      </c>
      <c r="B40" s="46">
        <v>13000</v>
      </c>
      <c r="C40" s="17"/>
      <c r="D40" s="24"/>
      <c r="E40" s="32"/>
    </row>
    <row r="41" spans="1:6" s="22" customFormat="1" ht="15" customHeight="1" x14ac:dyDescent="0.25">
      <c r="A41" s="45" t="s">
        <v>38</v>
      </c>
      <c r="B41" s="46">
        <v>5000</v>
      </c>
      <c r="C41" s="17"/>
      <c r="D41" s="19" t="s">
        <v>78</v>
      </c>
      <c r="E41" s="23">
        <v>1000</v>
      </c>
    </row>
    <row r="42" spans="1:6" s="22" customFormat="1" ht="15" customHeight="1" x14ac:dyDescent="0.25">
      <c r="A42" s="45"/>
      <c r="B42" s="20"/>
      <c r="C42" s="17"/>
      <c r="D42" s="19" t="s">
        <v>77</v>
      </c>
      <c r="E42" s="23">
        <v>500</v>
      </c>
    </row>
    <row r="43" spans="1:6" s="22" customFormat="1" ht="15" customHeight="1" x14ac:dyDescent="0.25">
      <c r="A43" s="41" t="s">
        <v>50</v>
      </c>
      <c r="B43" s="49">
        <f>SUM(B44:B46)</f>
        <v>2600</v>
      </c>
      <c r="C43" s="17"/>
      <c r="D43" s="62"/>
      <c r="E43" s="23"/>
      <c r="F43" s="50"/>
    </row>
    <row r="44" spans="1:6" s="22" customFormat="1" ht="15" customHeight="1" x14ac:dyDescent="0.25">
      <c r="A44" s="45" t="s">
        <v>58</v>
      </c>
      <c r="B44" s="46">
        <v>1000</v>
      </c>
      <c r="C44" s="17"/>
      <c r="D44" s="51"/>
      <c r="E44" s="46"/>
      <c r="F44" s="52"/>
    </row>
    <row r="45" spans="1:6" s="22" customFormat="1" ht="15" customHeight="1" x14ac:dyDescent="0.25">
      <c r="A45" s="45" t="s">
        <v>40</v>
      </c>
      <c r="B45" s="46">
        <v>100</v>
      </c>
      <c r="C45" s="17"/>
      <c r="D45" s="53"/>
      <c r="E45" s="23"/>
      <c r="F45" s="52"/>
    </row>
    <row r="46" spans="1:6" s="22" customFormat="1" ht="15" customHeight="1" x14ac:dyDescent="0.25">
      <c r="A46" s="45" t="s">
        <v>39</v>
      </c>
      <c r="B46" s="44">
        <v>1500</v>
      </c>
      <c r="C46" s="17"/>
      <c r="D46" s="24"/>
      <c r="E46" s="32"/>
    </row>
    <row r="47" spans="1:6" s="22" customFormat="1" ht="15" customHeight="1" x14ac:dyDescent="0.25">
      <c r="A47" s="45"/>
      <c r="B47" s="20"/>
      <c r="C47" s="17"/>
      <c r="D47" s="24"/>
      <c r="E47" s="32"/>
    </row>
    <row r="48" spans="1:6" s="22" customFormat="1" ht="15" customHeight="1" x14ac:dyDescent="0.25">
      <c r="A48" s="41" t="s">
        <v>42</v>
      </c>
      <c r="B48" s="42">
        <f>SUM(B49:B49)</f>
        <v>300</v>
      </c>
      <c r="C48" s="17"/>
      <c r="D48" s="33" t="s">
        <v>70</v>
      </c>
      <c r="E48" s="54">
        <f>E50</f>
        <v>1000</v>
      </c>
    </row>
    <row r="49" spans="1:5" s="22" customFormat="1" ht="15" customHeight="1" x14ac:dyDescent="0.25">
      <c r="A49" s="45" t="s">
        <v>45</v>
      </c>
      <c r="B49" s="44">
        <v>300</v>
      </c>
      <c r="C49" s="17"/>
      <c r="D49" s="55"/>
      <c r="E49" s="46"/>
    </row>
    <row r="50" spans="1:5" s="22" customFormat="1" ht="15" customHeight="1" x14ac:dyDescent="0.25">
      <c r="A50" s="45"/>
      <c r="B50" s="44"/>
      <c r="C50" s="17"/>
      <c r="D50" s="43" t="s">
        <v>71</v>
      </c>
      <c r="E50" s="23">
        <v>1000</v>
      </c>
    </row>
    <row r="51" spans="1:5" s="22" customFormat="1" ht="15" customHeight="1" x14ac:dyDescent="0.25">
      <c r="A51" s="41" t="s">
        <v>41</v>
      </c>
      <c r="B51" s="56">
        <f>B52</f>
        <v>40</v>
      </c>
      <c r="C51" s="17"/>
      <c r="D51" s="24"/>
      <c r="E51" s="32"/>
    </row>
    <row r="52" spans="1:5" s="22" customFormat="1" ht="15" customHeight="1" x14ac:dyDescent="0.25">
      <c r="A52" s="45" t="s">
        <v>62</v>
      </c>
      <c r="B52" s="20">
        <v>40</v>
      </c>
      <c r="C52" s="17"/>
      <c r="D52" s="24"/>
      <c r="E52" s="32"/>
    </row>
    <row r="53" spans="1:5" s="22" customFormat="1" ht="15" customHeight="1" x14ac:dyDescent="0.25">
      <c r="A53" s="41"/>
      <c r="B53" s="20"/>
      <c r="C53" s="17"/>
      <c r="D53" s="24"/>
      <c r="E53" s="32"/>
    </row>
    <row r="54" spans="1:5" s="22" customFormat="1" ht="15" customHeight="1" x14ac:dyDescent="0.25">
      <c r="A54" s="41" t="s">
        <v>66</v>
      </c>
      <c r="B54" s="25">
        <f>SUM(B55:B56)</f>
        <v>500</v>
      </c>
      <c r="C54" s="17"/>
      <c r="D54" s="24"/>
      <c r="E54" s="32"/>
    </row>
    <row r="55" spans="1:5" s="22" customFormat="1" ht="15" customHeight="1" x14ac:dyDescent="0.25">
      <c r="A55" s="45" t="s">
        <v>59</v>
      </c>
      <c r="B55" s="20">
        <v>500</v>
      </c>
      <c r="C55" s="17"/>
      <c r="D55" s="24"/>
      <c r="E55" s="32"/>
    </row>
    <row r="56" spans="1:5" s="22" customFormat="1" ht="15" customHeight="1" x14ac:dyDescent="0.25">
      <c r="A56" s="45" t="s">
        <v>73</v>
      </c>
      <c r="B56" s="20">
        <f xml:space="preserve"> -[1]Général!$H$346</f>
        <v>0</v>
      </c>
      <c r="C56" s="17"/>
      <c r="D56" s="24"/>
      <c r="E56" s="32"/>
    </row>
    <row r="57" spans="1:5" s="22" customFormat="1" ht="15" customHeight="1" x14ac:dyDescent="0.25">
      <c r="A57" s="45"/>
      <c r="B57" s="20"/>
      <c r="C57" s="17"/>
      <c r="D57" s="24"/>
      <c r="E57" s="32"/>
    </row>
    <row r="58" spans="1:5" ht="15" customHeight="1" x14ac:dyDescent="0.25">
      <c r="A58" s="57" t="s">
        <v>12</v>
      </c>
      <c r="B58" s="29">
        <f>SUM(B60:B75)</f>
        <v>177700</v>
      </c>
      <c r="C58" s="9"/>
      <c r="D58" s="57" t="s">
        <v>12</v>
      </c>
      <c r="E58" s="58">
        <f>SUM(E60:E75)</f>
        <v>94550</v>
      </c>
    </row>
    <row r="59" spans="1:5" s="22" customFormat="1" ht="15" customHeight="1" x14ac:dyDescent="0.25">
      <c r="A59" s="59"/>
      <c r="B59" s="38"/>
      <c r="C59" s="17"/>
      <c r="D59" s="60"/>
      <c r="E59" s="61"/>
    </row>
    <row r="60" spans="1:5" s="22" customFormat="1" ht="15" customHeight="1" x14ac:dyDescent="0.25">
      <c r="A60" s="19" t="s">
        <v>13</v>
      </c>
      <c r="B60" s="23">
        <v>6500</v>
      </c>
      <c r="C60" s="17"/>
      <c r="D60" s="19" t="s">
        <v>13</v>
      </c>
      <c r="E60" s="23">
        <v>3150</v>
      </c>
    </row>
    <row r="61" spans="1:5" s="22" customFormat="1" ht="15" customHeight="1" x14ac:dyDescent="0.25">
      <c r="A61" s="19" t="s">
        <v>14</v>
      </c>
      <c r="B61" s="23">
        <v>2500</v>
      </c>
      <c r="C61" s="17"/>
      <c r="D61" s="19" t="s">
        <v>14</v>
      </c>
      <c r="E61" s="23">
        <f>[2]Dépôt!$K$100</f>
        <v>0</v>
      </c>
    </row>
    <row r="62" spans="1:5" s="22" customFormat="1" ht="15" customHeight="1" x14ac:dyDescent="0.25">
      <c r="A62" s="19" t="s">
        <v>15</v>
      </c>
      <c r="B62" s="23">
        <v>14700</v>
      </c>
      <c r="C62" s="17"/>
      <c r="D62" s="19" t="s">
        <v>15</v>
      </c>
      <c r="E62" s="23">
        <v>11000</v>
      </c>
    </row>
    <row r="63" spans="1:5" s="22" customFormat="1" ht="15" customHeight="1" x14ac:dyDescent="0.25">
      <c r="A63" s="19" t="s">
        <v>16</v>
      </c>
      <c r="B63" s="20">
        <v>37300</v>
      </c>
      <c r="C63" s="17"/>
      <c r="D63" s="19" t="s">
        <v>16</v>
      </c>
      <c r="E63" s="20">
        <v>29000</v>
      </c>
    </row>
    <row r="64" spans="1:5" s="22" customFormat="1" ht="15" customHeight="1" x14ac:dyDescent="0.25">
      <c r="A64" s="19" t="s">
        <v>17</v>
      </c>
      <c r="B64" s="20">
        <v>9000</v>
      </c>
      <c r="C64" s="17"/>
      <c r="D64" s="19" t="s">
        <v>17</v>
      </c>
      <c r="E64" s="23">
        <v>600</v>
      </c>
    </row>
    <row r="65" spans="1:5" s="22" customFormat="1" ht="15" customHeight="1" x14ac:dyDescent="0.25">
      <c r="A65" s="19" t="s">
        <v>18</v>
      </c>
      <c r="B65" s="20">
        <v>500</v>
      </c>
      <c r="C65" s="17"/>
      <c r="D65" s="19" t="s">
        <v>18</v>
      </c>
      <c r="E65" s="23">
        <f>[3]Dépôt!$L$100</f>
        <v>0</v>
      </c>
    </row>
    <row r="66" spans="1:5" s="22" customFormat="1" ht="15" customHeight="1" x14ac:dyDescent="0.25">
      <c r="A66" s="19" t="s">
        <v>19</v>
      </c>
      <c r="B66" s="23">
        <f>-SUM([4]Dépôt!$H$100:$I$100)</f>
        <v>0</v>
      </c>
      <c r="C66" s="17"/>
      <c r="D66" s="19" t="s">
        <v>19</v>
      </c>
      <c r="E66" s="23">
        <f>[4]Dépôt!$L$100</f>
        <v>0</v>
      </c>
    </row>
    <row r="67" spans="1:5" s="22" customFormat="1" ht="15" customHeight="1" x14ac:dyDescent="0.25">
      <c r="A67" s="19" t="s">
        <v>20</v>
      </c>
      <c r="B67" s="20">
        <v>14300</v>
      </c>
      <c r="C67" s="17"/>
      <c r="D67" s="19" t="s">
        <v>20</v>
      </c>
      <c r="E67" s="23">
        <v>1000</v>
      </c>
    </row>
    <row r="68" spans="1:5" s="22" customFormat="1" ht="15" customHeight="1" x14ac:dyDescent="0.25">
      <c r="A68" s="19" t="s">
        <v>21</v>
      </c>
      <c r="B68" s="20">
        <v>7600</v>
      </c>
      <c r="C68" s="17"/>
      <c r="D68" s="19" t="s">
        <v>21</v>
      </c>
      <c r="E68" s="23">
        <v>4600</v>
      </c>
    </row>
    <row r="69" spans="1:5" s="22" customFormat="1" ht="15" customHeight="1" x14ac:dyDescent="0.25">
      <c r="A69" s="19" t="s">
        <v>22</v>
      </c>
      <c r="B69" s="20">
        <v>0</v>
      </c>
      <c r="C69" s="17"/>
      <c r="D69" s="19" t="s">
        <v>22</v>
      </c>
      <c r="E69" s="23">
        <f>[5]Dépôt!$K$100</f>
        <v>0</v>
      </c>
    </row>
    <row r="70" spans="1:5" s="22" customFormat="1" ht="15" customHeight="1" x14ac:dyDescent="0.25">
      <c r="A70" s="19" t="s">
        <v>23</v>
      </c>
      <c r="B70" s="20">
        <f>SUM([6]Dépôt!$H$100:$I$100)</f>
        <v>0</v>
      </c>
      <c r="C70" s="17"/>
      <c r="D70" s="19" t="s">
        <v>23</v>
      </c>
      <c r="E70" s="23">
        <f>[6]Dépôt!$L$100</f>
        <v>0</v>
      </c>
    </row>
    <row r="71" spans="1:5" s="22" customFormat="1" ht="15" customHeight="1" x14ac:dyDescent="0.25">
      <c r="A71" s="19" t="s">
        <v>24</v>
      </c>
      <c r="B71" s="20">
        <v>5800</v>
      </c>
      <c r="C71" s="17"/>
      <c r="D71" s="19" t="s">
        <v>24</v>
      </c>
      <c r="E71" s="23">
        <v>2100</v>
      </c>
    </row>
    <row r="72" spans="1:5" s="22" customFormat="1" ht="15" customHeight="1" x14ac:dyDescent="0.25">
      <c r="A72" s="19" t="s">
        <v>25</v>
      </c>
      <c r="B72" s="23">
        <v>11900</v>
      </c>
      <c r="C72" s="17"/>
      <c r="D72" s="19" t="s">
        <v>25</v>
      </c>
      <c r="E72" s="23">
        <v>8000</v>
      </c>
    </row>
    <row r="73" spans="1:5" s="22" customFormat="1" ht="15" customHeight="1" x14ac:dyDescent="0.25">
      <c r="A73" s="19" t="s">
        <v>26</v>
      </c>
      <c r="B73" s="23">
        <v>65000</v>
      </c>
      <c r="C73" s="17"/>
      <c r="D73" s="19" t="s">
        <v>26</v>
      </c>
      <c r="E73" s="23">
        <v>35000</v>
      </c>
    </row>
    <row r="74" spans="1:5" s="22" customFormat="1" ht="15" customHeight="1" x14ac:dyDescent="0.25">
      <c r="A74" s="19" t="s">
        <v>27</v>
      </c>
      <c r="B74" s="23">
        <v>2600</v>
      </c>
      <c r="C74" s="17"/>
      <c r="D74" s="19" t="s">
        <v>27</v>
      </c>
      <c r="E74" s="23">
        <v>100</v>
      </c>
    </row>
    <row r="75" spans="1:5" s="22" customFormat="1" ht="15" customHeight="1" x14ac:dyDescent="0.25">
      <c r="A75" s="62"/>
      <c r="B75" s="46"/>
      <c r="C75" s="17"/>
      <c r="D75" s="62"/>
      <c r="E75" s="23"/>
    </row>
    <row r="76" spans="1:5" s="22" customFormat="1" ht="15" customHeight="1" x14ac:dyDescent="0.25">
      <c r="A76" s="57" t="s">
        <v>84</v>
      </c>
      <c r="B76" s="29">
        <f>B78</f>
        <v>10000</v>
      </c>
      <c r="C76" s="17"/>
      <c r="D76" s="87"/>
      <c r="E76" s="49"/>
    </row>
    <row r="77" spans="1:5" s="22" customFormat="1" ht="15" customHeight="1" x14ac:dyDescent="0.25">
      <c r="A77" s="19"/>
      <c r="B77" s="23"/>
      <c r="C77" s="17"/>
      <c r="D77" s="62"/>
      <c r="E77" s="23"/>
    </row>
    <row r="78" spans="1:5" s="22" customFormat="1" ht="15" customHeight="1" x14ac:dyDescent="0.25">
      <c r="A78" s="19" t="s">
        <v>89</v>
      </c>
      <c r="B78" s="23">
        <v>10000</v>
      </c>
      <c r="C78" s="17"/>
      <c r="D78" s="62"/>
      <c r="E78" s="23"/>
    </row>
    <row r="79" spans="1:5" s="22" customFormat="1" ht="15" customHeight="1" x14ac:dyDescent="0.25">
      <c r="A79" s="19"/>
      <c r="B79" s="23"/>
      <c r="C79" s="17"/>
      <c r="D79" s="62"/>
      <c r="E79" s="23"/>
    </row>
    <row r="80" spans="1:5" ht="15" customHeight="1" x14ac:dyDescent="0.25">
      <c r="A80" s="57" t="s">
        <v>63</v>
      </c>
      <c r="B80" s="29">
        <f>B82</f>
        <v>0</v>
      </c>
      <c r="C80" s="9"/>
      <c r="D80" s="63" t="s">
        <v>53</v>
      </c>
      <c r="E80" s="64">
        <f>E82</f>
        <v>0</v>
      </c>
    </row>
    <row r="81" spans="1:7" s="22" customFormat="1" ht="15" customHeight="1" x14ac:dyDescent="0.25">
      <c r="A81" s="59"/>
      <c r="B81" s="61"/>
      <c r="C81" s="17"/>
      <c r="D81" s="60"/>
      <c r="E81" s="61"/>
    </row>
    <row r="82" spans="1:7" s="22" customFormat="1" ht="15" customHeight="1" x14ac:dyDescent="0.25">
      <c r="A82" s="41" t="s">
        <v>75</v>
      </c>
      <c r="B82" s="49">
        <f>B83</f>
        <v>0</v>
      </c>
      <c r="C82" s="17"/>
      <c r="D82" s="65" t="s">
        <v>69</v>
      </c>
      <c r="E82" s="49">
        <f>E83</f>
        <v>0</v>
      </c>
    </row>
    <row r="83" spans="1:7" s="22" customFormat="1" ht="15" customHeight="1" x14ac:dyDescent="0.25">
      <c r="A83" s="45" t="s">
        <v>76</v>
      </c>
      <c r="B83" s="46">
        <v>0</v>
      </c>
      <c r="C83" s="17"/>
      <c r="D83" s="86" t="s">
        <v>76</v>
      </c>
      <c r="E83" s="23">
        <v>0</v>
      </c>
    </row>
    <row r="84" spans="1:7" s="22" customFormat="1" ht="15" customHeight="1" x14ac:dyDescent="0.25">
      <c r="A84" s="45"/>
      <c r="B84" s="46"/>
      <c r="C84" s="17"/>
      <c r="D84" s="19"/>
      <c r="E84" s="23"/>
    </row>
    <row r="85" spans="1:7" s="22" customFormat="1" ht="15" customHeight="1" x14ac:dyDescent="0.25">
      <c r="A85" s="41" t="s">
        <v>79</v>
      </c>
      <c r="B85" s="49">
        <v>0</v>
      </c>
      <c r="C85" s="17"/>
      <c r="D85" s="19"/>
      <c r="E85" s="23"/>
    </row>
    <row r="86" spans="1:7" s="22" customFormat="1" ht="15" customHeight="1" x14ac:dyDescent="0.25">
      <c r="A86" s="45"/>
      <c r="B86" s="46"/>
      <c r="C86" s="17"/>
      <c r="D86" s="19"/>
      <c r="E86" s="23"/>
    </row>
    <row r="87" spans="1:7" ht="15" customHeight="1" x14ac:dyDescent="0.25">
      <c r="A87" s="57" t="s">
        <v>64</v>
      </c>
      <c r="B87" s="29">
        <f>B88</f>
        <v>0</v>
      </c>
      <c r="C87" s="9"/>
      <c r="D87" s="19"/>
      <c r="E87" s="23"/>
    </row>
    <row r="88" spans="1:7" s="22" customFormat="1" ht="15" customHeight="1" x14ac:dyDescent="0.25">
      <c r="A88" s="45" t="s">
        <v>65</v>
      </c>
      <c r="B88" s="46">
        <v>0</v>
      </c>
      <c r="C88" s="17"/>
      <c r="D88" s="19"/>
      <c r="E88" s="23"/>
    </row>
    <row r="89" spans="1:7" ht="12.6" customHeight="1" thickBot="1" x14ac:dyDescent="0.3">
      <c r="A89" s="66"/>
      <c r="B89" s="67"/>
      <c r="C89" s="9"/>
      <c r="D89" s="68"/>
      <c r="E89" s="67"/>
    </row>
    <row r="90" spans="1:7" ht="22.9" customHeight="1" thickBot="1" x14ac:dyDescent="0.3">
      <c r="A90" s="5" t="s">
        <v>28</v>
      </c>
      <c r="B90" s="69">
        <f>B4+B19+B58+B80+B85+B87</f>
        <v>468640</v>
      </c>
      <c r="C90" s="80"/>
      <c r="D90" s="5" t="s">
        <v>29</v>
      </c>
      <c r="E90" s="69">
        <f>E4+E19+E58+E80</f>
        <v>453950</v>
      </c>
    </row>
    <row r="91" spans="1:7" ht="15" customHeight="1" thickBot="1" x14ac:dyDescent="0.3">
      <c r="A91" s="70"/>
      <c r="B91" s="71"/>
      <c r="C91" s="80"/>
      <c r="D91" s="70"/>
      <c r="E91" s="71"/>
    </row>
    <row r="92" spans="1:7" ht="22.15" customHeight="1" thickBot="1" x14ac:dyDescent="0.3">
      <c r="A92" s="72" t="s">
        <v>30</v>
      </c>
      <c r="B92" s="73" t="str">
        <f>IF(E90-B90&gt;0,SUM(E90-B90),"0")</f>
        <v>0</v>
      </c>
      <c r="C92" s="80"/>
      <c r="D92" s="72" t="s">
        <v>31</v>
      </c>
      <c r="E92" s="74">
        <f>IF(B90-E90&gt;0,SUM(B90-E90),"0")</f>
        <v>14690</v>
      </c>
    </row>
    <row r="93" spans="1:7" s="10" customFormat="1" ht="30" customHeight="1" thickBot="1" x14ac:dyDescent="0.3">
      <c r="A93" s="75" t="s">
        <v>32</v>
      </c>
      <c r="B93" s="76">
        <f>SUM(B90:B92)</f>
        <v>468640</v>
      </c>
      <c r="C93" s="81"/>
      <c r="D93" s="75" t="s">
        <v>32</v>
      </c>
      <c r="E93" s="76">
        <f>SUM(E90:E92)</f>
        <v>468640</v>
      </c>
      <c r="G93" s="83"/>
    </row>
    <row r="94" spans="1:7" ht="19.5" customHeight="1" x14ac:dyDescent="0.25">
      <c r="A94" s="77"/>
      <c r="B94" s="78"/>
    </row>
    <row r="95" spans="1:7" ht="19.5" customHeight="1" x14ac:dyDescent="0.25"/>
  </sheetData>
  <sheetProtection algorithmName="SHA-512" hashValue="2QgI1Izp3wn3nEgdCvW7qHWZNOE8jPiMSlXMhlWfYLLj3evQbpeWA22+n4DEsBeRbKe1NQDYMJA/kF0+EAEgVg==" saltValue="yYuSwOyeSFYm30NrnAwueg==" spinCount="100000" sheet="1" objects="1" scenarios="1" selectLockedCells="1" selectUnlockedCells="1"/>
  <mergeCells count="3">
    <mergeCell ref="A1:E1"/>
    <mergeCell ref="A2:B2"/>
    <mergeCell ref="D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8" workbookViewId="0">
      <selection activeCell="M38" sqref="M38"/>
    </sheetView>
  </sheetViews>
  <sheetFormatPr baseColWidth="10" defaultRowHeight="15" x14ac:dyDescent="0.25"/>
  <cols>
    <col min="1" max="1" width="40.28515625" customWidth="1"/>
  </cols>
  <sheetData>
    <row r="1" spans="1:2" x14ac:dyDescent="0.25">
      <c r="A1" t="str">
        <f>Résultat!A4</f>
        <v>ACTIVITE FEDERALE</v>
      </c>
      <c r="B1" s="1">
        <f>Résultat!B4</f>
        <v>245500</v>
      </c>
    </row>
    <row r="2" spans="1:2" x14ac:dyDescent="0.25">
      <c r="A2" s="2" t="s">
        <v>10</v>
      </c>
      <c r="B2" s="1">
        <f>Résultat!B19</f>
        <v>45440</v>
      </c>
    </row>
    <row r="3" spans="1:2" x14ac:dyDescent="0.25">
      <c r="A3" s="2" t="str">
        <f>Résultat!A58</f>
        <v>COMMISSIONS</v>
      </c>
      <c r="B3" s="1">
        <f>Résultat!B58</f>
        <v>177700</v>
      </c>
    </row>
    <row r="4" spans="1:2" x14ac:dyDescent="0.25">
      <c r="A4" s="2" t="s">
        <v>85</v>
      </c>
      <c r="B4" s="1">
        <f>Résultat!B76</f>
        <v>10000</v>
      </c>
    </row>
    <row r="5" spans="1:2" x14ac:dyDescent="0.25">
      <c r="A5" s="2" t="str">
        <f>Résultat!A80</f>
        <v>67 - CHARGES EXCEPTIONNELLES</v>
      </c>
      <c r="B5" s="1">
        <f>Résultat!B80</f>
        <v>0</v>
      </c>
    </row>
    <row r="6" spans="1:2" x14ac:dyDescent="0.25">
      <c r="A6" s="2" t="str">
        <f>Résultat!A87</f>
        <v>68 - DOTATION AUX AMORTISSEMENTS</v>
      </c>
      <c r="B6" s="1">
        <f>Résultat!B87</f>
        <v>0</v>
      </c>
    </row>
    <row r="7" spans="1:2" x14ac:dyDescent="0.25">
      <c r="A7" s="2"/>
      <c r="B7" s="1"/>
    </row>
    <row r="8" spans="1:2" x14ac:dyDescent="0.25">
      <c r="A8" s="2"/>
      <c r="B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8" workbookViewId="0">
      <selection activeCell="A48" sqref="A48"/>
    </sheetView>
  </sheetViews>
  <sheetFormatPr baseColWidth="10" defaultRowHeight="15" x14ac:dyDescent="0.25"/>
  <cols>
    <col min="1" max="1" width="42.5703125" customWidth="1"/>
    <col min="2" max="2" width="13.5703125" customWidth="1"/>
  </cols>
  <sheetData>
    <row r="1" spans="1:2" x14ac:dyDescent="0.25">
      <c r="A1" t="str">
        <f>Résultat!D4</f>
        <v>ACTIVITE FEDERALE</v>
      </c>
      <c r="B1" s="1">
        <f>Résultat!E4</f>
        <v>346900</v>
      </c>
    </row>
    <row r="2" spans="1:2" x14ac:dyDescent="0.25">
      <c r="A2" t="str">
        <f>Résultat!D24</f>
        <v>74 -SUBVENTIONS</v>
      </c>
      <c r="B2" s="1">
        <f>Résultat!E24</f>
        <v>10000</v>
      </c>
    </row>
    <row r="3" spans="1:2" x14ac:dyDescent="0.25">
      <c r="A3" t="str">
        <f>Résultat!D39</f>
        <v>75 AUTRES PRODUITS DE GESTION COURANTE</v>
      </c>
      <c r="B3" s="1">
        <f>Résultat!E39</f>
        <v>1500</v>
      </c>
    </row>
    <row r="4" spans="1:2" x14ac:dyDescent="0.25">
      <c r="A4" s="2" t="str">
        <f>Résultat!D48</f>
        <v>76 - PRODUITS FINANCIERS</v>
      </c>
      <c r="B4" s="1">
        <f>Résultat!E48</f>
        <v>1000</v>
      </c>
    </row>
    <row r="5" spans="1:2" x14ac:dyDescent="0.25">
      <c r="A5" s="2" t="str">
        <f>Résultat!D58</f>
        <v>COMMISSIONS</v>
      </c>
      <c r="B5" s="3">
        <f>Résultat!E58</f>
        <v>94550</v>
      </c>
    </row>
    <row r="6" spans="1:2" x14ac:dyDescent="0.25">
      <c r="A6" s="2" t="str">
        <f>Résultat!D80</f>
        <v>77 - PRODUITS EXCEPTIONNELS</v>
      </c>
      <c r="B6" s="3">
        <f>Résultat!E80</f>
        <v>0</v>
      </c>
    </row>
    <row r="7" spans="1:2" x14ac:dyDescent="0.25">
      <c r="A7" s="2"/>
      <c r="B7" s="3"/>
    </row>
    <row r="8" spans="1:2" x14ac:dyDescent="0.25">
      <c r="A8" s="2"/>
      <c r="B8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</vt:lpstr>
      <vt:lpstr>Dépenses</vt:lpstr>
      <vt:lpstr>Recettes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Pouchain</dc:creator>
  <cp:lastModifiedBy>ENGELS BRUNO</cp:lastModifiedBy>
  <cp:lastPrinted>2018-02-01T15:45:32Z</cp:lastPrinted>
  <dcterms:created xsi:type="dcterms:W3CDTF">2017-02-05T14:07:47Z</dcterms:created>
  <dcterms:modified xsi:type="dcterms:W3CDTF">2018-02-02T21:12:25Z</dcterms:modified>
</cp:coreProperties>
</file>